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Evaluation" sheetId="1" r:id="rId1"/>
    <sheet name="Barèmes" sheetId="2" r:id="rId2"/>
  </sheets>
  <definedNames>
    <definedName name="Durée_20">'Barèmes'!$C$7:$E$8</definedName>
    <definedName name="Gestion">'Barèmes'!$R$7:$S$14</definedName>
    <definedName name="Intensité" localSheetId="0">'Evaluation'!$X$9</definedName>
    <definedName name="LongueurTour" localSheetId="0">'Evaluation'!$J$16</definedName>
    <definedName name="Maîtrise">'Barèmes'!$O$7:$P$26</definedName>
    <definedName name="Moyenne_des_écarts">'Evaluation'!$C$34</definedName>
    <definedName name="PalierRéalisé" localSheetId="0">'Evaluation'!$R$9</definedName>
    <definedName name="PerfDistanceF">'Barèmes'!$K$7:$M$26</definedName>
    <definedName name="PerfDistanceG">'Barèmes'!$G$7:$I$24</definedName>
    <definedName name="PerfDurée">'Barèmes'!$D$9:$E$20</definedName>
    <definedName name="Temps_moyen_au_tour">'Evaluation'!$B$34</definedName>
  </definedNames>
  <calcPr fullCalcOnLoad="1"/>
</workbook>
</file>

<file path=xl/comments1.xml><?xml version="1.0" encoding="utf-8"?>
<comments xmlns="http://schemas.openxmlformats.org/spreadsheetml/2006/main">
  <authors>
    <author>SARCIAT</author>
  </authors>
  <commentList>
    <comment ref="G6" authorId="0">
      <text>
        <r>
          <rPr>
            <b/>
            <sz val="8"/>
            <rFont val="Tahoma"/>
            <family val="0"/>
          </rPr>
          <t>SARCIAT: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Sélectionner le nombre de cellules correspondant au nombre de tours réalisés par l'élève et appuyer sur 
</t>
        </r>
        <r>
          <rPr>
            <b/>
            <sz val="10"/>
            <rFont val="Tahoma"/>
            <family val="2"/>
          </rPr>
          <t>CTRL + Q</t>
        </r>
      </text>
    </comment>
  </commentList>
</comments>
</file>

<file path=xl/sharedStrings.xml><?xml version="1.0" encoding="utf-8"?>
<sst xmlns="http://schemas.openxmlformats.org/spreadsheetml/2006/main" count="70" uniqueCount="56">
  <si>
    <t>DUREE</t>
  </si>
  <si>
    <t>DISTANCE</t>
  </si>
  <si>
    <t>MAITRISE</t>
  </si>
  <si>
    <t>%</t>
  </si>
  <si>
    <t>Points</t>
  </si>
  <si>
    <t>F 3ème</t>
  </si>
  <si>
    <t>G 3ème</t>
  </si>
  <si>
    <t>G 4ème</t>
  </si>
  <si>
    <t>F 4ème</t>
  </si>
  <si>
    <t>GESTION</t>
  </si>
  <si>
    <t>M</t>
  </si>
  <si>
    <t xml:space="preserve">Barèmes 3èmes &amp; 4èmes </t>
  </si>
  <si>
    <t>NOM du COUREUR :</t>
  </si>
  <si>
    <t>Palier réalisé :</t>
  </si>
  <si>
    <t xml:space="preserve">  F ou G</t>
  </si>
  <si>
    <t></t>
  </si>
  <si>
    <t>DUREE tenue :</t>
  </si>
  <si>
    <t>min</t>
  </si>
  <si>
    <t>/ 4</t>
  </si>
  <si>
    <t>DISTANCE réalisée :</t>
  </si>
  <si>
    <t>m</t>
  </si>
  <si>
    <r>
      <t></t>
    </r>
    <r>
      <rPr>
        <sz val="12"/>
        <color indexed="8"/>
        <rFont val="Arial"/>
        <family val="2"/>
      </rPr>
      <t>TEMPS MOYEN au TOUR</t>
    </r>
  </si>
  <si>
    <t>(temps au dernier tour divisé</t>
  </si>
  <si>
    <t>par le nombre de tours)</t>
  </si>
  <si>
    <r>
      <rPr>
        <sz val="12"/>
        <color indexed="8"/>
        <rFont val="Wingdings"/>
        <family val="0"/>
      </rPr>
      <t></t>
    </r>
    <r>
      <rPr>
        <sz val="12"/>
        <color indexed="8"/>
        <rFont val="Albany"/>
        <family val="2"/>
      </rPr>
      <t>INTENSITE effective</t>
    </r>
  </si>
  <si>
    <t>MOYENNE des ECARTS au tour</t>
  </si>
  <si>
    <t>/ 10</t>
  </si>
  <si>
    <t>Contrat REALISE (Intensité choisie-Intensité tenue)</t>
  </si>
  <si>
    <t>/ 2</t>
  </si>
  <si>
    <t>(inscrire M si marcher)</t>
  </si>
  <si>
    <t>NOTE ENDURANCE</t>
  </si>
  <si>
    <t>/ 20</t>
  </si>
  <si>
    <t>Tour</t>
  </si>
  <si>
    <t>Temps de</t>
  </si>
  <si>
    <t>passage</t>
  </si>
  <si>
    <t>Note CROSS=</t>
  </si>
  <si>
    <t xml:space="preserve">   / 5</t>
  </si>
  <si>
    <t>+</t>
  </si>
  <si>
    <t xml:space="preserve">Note ENDURANCE </t>
  </si>
  <si>
    <t xml:space="preserve">NOTE FINALE  </t>
  </si>
  <si>
    <t>(Somme des écarts divisée par le nombre de tours)</t>
  </si>
  <si>
    <t>EPREUVE :Courir 20 minutes à une ALLURE REGULIERE et à une INTENSITE 
(choisie à l'avance) comprise entre 75% et 90% de sa VMA</t>
  </si>
  <si>
    <t xml:space="preserve">EVALUATION </t>
  </si>
  <si>
    <t xml:space="preserve">/ 15 </t>
  </si>
  <si>
    <t xml:space="preserve">TEMPS au TOUR : </t>
  </si>
  <si>
    <t xml:space="preserve">CHOIX de l'INTENSITE : </t>
  </si>
  <si>
    <t xml:space="preserve">MAITRISE = </t>
  </si>
  <si>
    <t xml:space="preserve">GESTION = </t>
  </si>
  <si>
    <t xml:space="preserve">PERF. Durée = </t>
  </si>
  <si>
    <t xml:space="preserve">PERF. Distance = </t>
  </si>
  <si>
    <t>Ecarts au tour</t>
  </si>
  <si>
    <t xml:space="preserve">Temps de </t>
  </si>
  <si>
    <t>chaque tour</t>
  </si>
  <si>
    <t>Longueur du Tour</t>
  </si>
  <si>
    <t>ème</t>
  </si>
  <si>
    <t xml:space="preserve">(4 ou 3) 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</si>
</sst>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s.00"/>
    <numFmt numFmtId="165" formatCode="s.0"/>
    <numFmt numFmtId="166" formatCode="[&lt;0.0416607]m\m\i\n_Iss\s;[&gt;=0.0416607]h\h_Imm\m\i\n_Iss\s;General"/>
    <numFmt numFmtId="167" formatCode="m\'_Iss\&quot;"/>
    <numFmt numFmtId="168" formatCode="ss.00"/>
    <numFmt numFmtId="169" formatCode="&quot;Vrai&quot;;&quot;Vrai&quot;;&quot;Faux&quot;"/>
    <numFmt numFmtId="170" formatCode="&quot;Actif&quot;;&quot;Actif&quot;;&quot;Inactif&quot;"/>
    <numFmt numFmtId="171" formatCode="h:mm:ss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lbany"/>
      <family val="0"/>
    </font>
    <font>
      <sz val="10"/>
      <color indexed="8"/>
      <name val="Albany"/>
      <family val="2"/>
    </font>
    <font>
      <sz val="12"/>
      <name val="Arial"/>
      <family val="0"/>
    </font>
    <font>
      <sz val="12"/>
      <color indexed="8"/>
      <name val="Albany"/>
      <family val="2"/>
    </font>
    <font>
      <sz val="20"/>
      <name val="Arial"/>
      <family val="2"/>
    </font>
    <font>
      <b/>
      <sz val="20"/>
      <name val="Arial"/>
      <family val="2"/>
    </font>
    <font>
      <sz val="12"/>
      <color indexed="12"/>
      <name val="Century Gothic"/>
      <family val="2"/>
    </font>
    <font>
      <sz val="12"/>
      <color indexed="8"/>
      <name val="Arial"/>
      <family val="2"/>
    </font>
    <font>
      <sz val="12"/>
      <color indexed="8"/>
      <name val="Wingdings 2"/>
      <family val="1"/>
    </font>
    <font>
      <sz val="12"/>
      <color indexed="8"/>
      <name val="Arial Narrow"/>
      <family val="2"/>
    </font>
    <font>
      <sz val="12"/>
      <color indexed="8"/>
      <name val="Wingdings"/>
      <family val="0"/>
    </font>
    <font>
      <b/>
      <sz val="12"/>
      <color indexed="8"/>
      <name val="Albany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lbany"/>
      <family val="2"/>
    </font>
    <font>
      <sz val="10"/>
      <color indexed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2"/>
      <color indexed="12"/>
      <name val="Arial"/>
      <family val="2"/>
    </font>
    <font>
      <sz val="11"/>
      <color indexed="8"/>
      <name val="Albany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Arial Narrow"/>
      <family val="2"/>
    </font>
    <font>
      <b/>
      <sz val="16"/>
      <name val="Arial"/>
      <family val="2"/>
    </font>
    <font>
      <b/>
      <sz val="20"/>
      <color indexed="8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60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 style="thick">
        <color indexed="60"/>
      </right>
      <top style="thick">
        <color indexed="60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 style="thick">
        <color indexed="60"/>
      </right>
      <top>
        <color indexed="63"/>
      </top>
      <bottom style="thick">
        <color indexed="60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7"/>
      </left>
      <right style="thin"/>
      <top style="thick">
        <color indexed="57"/>
      </top>
      <bottom style="thin"/>
    </border>
    <border>
      <left style="thin"/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3"/>
      </left>
      <right>
        <color indexed="63"/>
      </right>
      <top>
        <color indexed="8"/>
      </top>
      <bottom>
        <color indexed="8"/>
      </bottom>
    </border>
    <border>
      <left style="thick">
        <color indexed="57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57"/>
      </right>
      <top>
        <color indexed="63"/>
      </top>
      <bottom style="thin"/>
    </border>
    <border>
      <left>
        <color indexed="63"/>
      </left>
      <right style="thick">
        <color indexed="57"/>
      </right>
      <top style="thin"/>
      <bottom style="thin"/>
    </border>
    <border>
      <left>
        <color indexed="63"/>
      </left>
      <right style="thick">
        <color indexed="53"/>
      </right>
      <top>
        <color indexed="8"/>
      </top>
      <bottom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ck">
        <color indexed="53"/>
      </left>
      <right>
        <color indexed="63"/>
      </right>
      <top>
        <color indexed="8"/>
      </top>
      <bottom>
        <color indexed="63"/>
      </bottom>
    </border>
    <border>
      <left style="thick">
        <color indexed="57"/>
      </left>
      <right style="thin"/>
      <top style="thin"/>
      <bottom style="thick">
        <color indexed="57"/>
      </bottom>
    </border>
    <border>
      <left>
        <color indexed="63"/>
      </left>
      <right style="thick">
        <color indexed="57"/>
      </right>
      <top style="thin"/>
      <bottom style="thick">
        <color indexed="57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>
        <color indexed="57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4" borderId="0" xfId="0" applyFont="1" applyFill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0" fillId="0" borderId="10" xfId="0" applyFont="1" applyBorder="1" applyAlignment="1" applyProtection="1">
      <alignment horizontal="center"/>
      <protection locked="0"/>
    </xf>
    <xf numFmtId="1" fontId="10" fillId="0" borderId="11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/>
      <protection locked="0"/>
    </xf>
    <xf numFmtId="0" fontId="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5" fillId="6" borderId="1" xfId="0" applyFont="1" applyFill="1" applyBorder="1" applyAlignment="1" quotePrefix="1">
      <alignment horizontal="center"/>
    </xf>
    <xf numFmtId="0" fontId="5" fillId="6" borderId="1" xfId="0" applyFont="1" applyFill="1" applyBorder="1" applyAlignment="1">
      <alignment horizontal="center"/>
    </xf>
    <xf numFmtId="21" fontId="5" fillId="6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vertical="top"/>
    </xf>
    <xf numFmtId="0" fontId="0" fillId="0" borderId="15" xfId="0" applyBorder="1" applyAlignment="1">
      <alignment/>
    </xf>
    <xf numFmtId="0" fontId="33" fillId="0" borderId="16" xfId="0" applyFont="1" applyBorder="1" applyAlignment="1">
      <alignment horizontal="left" wrapText="1"/>
    </xf>
    <xf numFmtId="0" fontId="0" fillId="8" borderId="17" xfId="0" applyFill="1" applyBorder="1" applyAlignment="1">
      <alignment/>
    </xf>
    <xf numFmtId="0" fontId="0" fillId="0" borderId="18" xfId="0" applyBorder="1" applyAlignment="1" applyProtection="1">
      <alignment horizontal="center"/>
      <protection/>
    </xf>
    <xf numFmtId="0" fontId="5" fillId="6" borderId="0" xfId="0" applyFont="1" applyFill="1" applyBorder="1" applyAlignment="1" applyProtection="1">
      <alignment horizontal="center"/>
      <protection/>
    </xf>
    <xf numFmtId="0" fontId="5" fillId="5" borderId="0" xfId="0" applyFont="1" applyFill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9" borderId="0" xfId="0" applyFont="1" applyFill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23" fillId="0" borderId="20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9" fillId="0" borderId="24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 quotePrefix="1">
      <alignment horizontal="left" wrapText="1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8" fillId="0" borderId="24" xfId="0" applyFont="1" applyBorder="1" applyAlignment="1" applyProtection="1">
      <alignment horizontal="left"/>
      <protection/>
    </xf>
    <xf numFmtId="0" fontId="21" fillId="10" borderId="26" xfId="0" applyFont="1" applyFill="1" applyBorder="1" applyAlignment="1" applyProtection="1">
      <alignment horizontal="center"/>
      <protection/>
    </xf>
    <xf numFmtId="0" fontId="20" fillId="8" borderId="27" xfId="0" applyFont="1" applyFill="1" applyBorder="1" applyAlignment="1" applyProtection="1">
      <alignment horizontal="center"/>
      <protection/>
    </xf>
    <xf numFmtId="0" fontId="20" fillId="8" borderId="28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0" fontId="6" fillId="0" borderId="0" xfId="0" applyBorder="1" applyAlignment="1" applyProtection="1">
      <alignment/>
      <protection/>
    </xf>
    <xf numFmtId="0" fontId="6" fillId="0" borderId="0" xfId="0" applyBorder="1" applyAlignment="1" applyProtection="1">
      <alignment horizontal="center"/>
      <protection/>
    </xf>
    <xf numFmtId="0" fontId="6" fillId="0" borderId="29" xfId="0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20" fillId="8" borderId="31" xfId="0" applyFont="1" applyFill="1" applyBorder="1" applyAlignment="1" applyProtection="1">
      <alignment horizontal="center" vertical="center"/>
      <protection/>
    </xf>
    <xf numFmtId="0" fontId="20" fillId="8" borderId="32" xfId="0" applyFont="1" applyFill="1" applyBorder="1" applyAlignment="1" applyProtection="1">
      <alignment vertical="center"/>
      <protection/>
    </xf>
    <xf numFmtId="0" fontId="6" fillId="0" borderId="0" xfId="0" applyBorder="1" applyAlignment="1" applyProtection="1">
      <alignment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8" borderId="30" xfId="0" applyFont="1" applyFill="1" applyBorder="1" applyAlignment="1" applyProtection="1">
      <alignment horizontal="center"/>
      <protection/>
    </xf>
    <xf numFmtId="0" fontId="6" fillId="0" borderId="33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" fillId="10" borderId="30" xfId="0" applyFont="1" applyFill="1" applyBorder="1" applyAlignment="1" applyProtection="1">
      <alignment horizontal="center"/>
      <protection/>
    </xf>
    <xf numFmtId="0" fontId="6" fillId="0" borderId="33" xfId="0" applyBorder="1" applyAlignment="1" applyProtection="1">
      <alignment/>
      <protection/>
    </xf>
    <xf numFmtId="0" fontId="6" fillId="0" borderId="0" xfId="0" applyBorder="1" applyAlignment="1" applyProtection="1">
      <alignment/>
      <protection/>
    </xf>
    <xf numFmtId="0" fontId="6" fillId="0" borderId="0" xfId="0" applyBorder="1" applyAlignment="1" applyProtection="1">
      <alignment/>
      <protection/>
    </xf>
    <xf numFmtId="0" fontId="6" fillId="0" borderId="0" xfId="0" applyBorder="1" applyAlignment="1" applyProtection="1">
      <alignment/>
      <protection/>
    </xf>
    <xf numFmtId="0" fontId="6" fillId="0" borderId="0" xfId="0" applyBorder="1" applyAlignment="1" applyProtection="1">
      <alignment/>
      <protection/>
    </xf>
    <xf numFmtId="0" fontId="6" fillId="0" borderId="0" xfId="0" applyBorder="1" applyAlignment="1" applyProtection="1">
      <alignment/>
      <protection/>
    </xf>
    <xf numFmtId="0" fontId="0" fillId="8" borderId="30" xfId="0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6" fillId="0" borderId="0" xfId="0" applyBorder="1" applyAlignment="1" applyProtection="1">
      <alignment/>
      <protection/>
    </xf>
    <xf numFmtId="0" fontId="6" fillId="0" borderId="0" xfId="0" applyBorder="1" applyAlignment="1" applyProtection="1">
      <alignment horizontal="center"/>
      <protection/>
    </xf>
    <xf numFmtId="0" fontId="6" fillId="0" borderId="0" xfId="0" applyBorder="1" applyAlignment="1" applyProtection="1">
      <alignment/>
      <protection/>
    </xf>
    <xf numFmtId="0" fontId="6" fillId="0" borderId="0" xfId="0" applyBorder="1" applyAlignment="1" applyProtection="1">
      <alignment horizontal="center"/>
      <protection/>
    </xf>
    <xf numFmtId="0" fontId="6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6" fillId="0" borderId="34" xfId="0" applyBorder="1" applyAlignment="1" applyProtection="1">
      <alignment/>
      <protection/>
    </xf>
    <xf numFmtId="0" fontId="6" fillId="0" borderId="29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Border="1" applyAlignment="1" applyProtection="1">
      <alignment/>
      <protection/>
    </xf>
    <xf numFmtId="0" fontId="6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7" fontId="10" fillId="3" borderId="0" xfId="0" applyNumberFormat="1" applyFont="1" applyFill="1" applyBorder="1" applyAlignment="1" applyProtection="1">
      <alignment horizontal="center"/>
      <protection/>
    </xf>
    <xf numFmtId="0" fontId="11" fillId="0" borderId="0" xfId="0" applyBorder="1" applyAlignment="1" applyProtection="1">
      <alignment horizontal="right"/>
      <protection/>
    </xf>
    <xf numFmtId="0" fontId="6" fillId="0" borderId="35" xfId="0" applyBorder="1" applyAlignment="1" applyProtection="1">
      <alignment/>
      <protection/>
    </xf>
    <xf numFmtId="0" fontId="6" fillId="7" borderId="0" xfId="0" applyFill="1" applyBorder="1" applyAlignment="1" applyProtection="1">
      <alignment/>
      <protection/>
    </xf>
    <xf numFmtId="0" fontId="6" fillId="0" borderId="0" xfId="0" applyBorder="1" applyAlignment="1" applyProtection="1">
      <alignment/>
      <protection/>
    </xf>
    <xf numFmtId="0" fontId="6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Border="1" applyAlignment="1" applyProtection="1">
      <alignment/>
      <protection/>
    </xf>
    <xf numFmtId="0" fontId="6" fillId="0" borderId="0" xfId="0" applyBorder="1" applyAlignment="1" applyProtection="1">
      <alignment horizontal="center"/>
      <protection/>
    </xf>
    <xf numFmtId="0" fontId="6" fillId="0" borderId="36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11" borderId="0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12" borderId="0" xfId="0" applyFill="1" applyBorder="1" applyAlignment="1" applyProtection="1">
      <alignment/>
      <protection/>
    </xf>
    <xf numFmtId="0" fontId="14" fillId="0" borderId="0" xfId="0" applyFont="1" applyBorder="1" applyAlignment="1" applyProtection="1" quotePrefix="1">
      <alignment horizontal="left"/>
      <protection/>
    </xf>
    <xf numFmtId="0" fontId="14" fillId="0" borderId="0" xfId="0" applyBorder="1" applyAlignment="1" applyProtection="1">
      <alignment/>
      <protection/>
    </xf>
    <xf numFmtId="0" fontId="6" fillId="0" borderId="37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Border="1" applyAlignment="1" applyProtection="1">
      <alignment horizontal="center"/>
      <protection/>
    </xf>
    <xf numFmtId="0" fontId="0" fillId="8" borderId="38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0" fillId="0" borderId="0" xfId="0" applyBorder="1" applyAlignment="1" applyProtection="1" quotePrefix="1">
      <alignment horizontal="left"/>
      <protection/>
    </xf>
    <xf numFmtId="0" fontId="5" fillId="0" borderId="36" xfId="0" applyFont="1" applyBorder="1" applyAlignment="1" applyProtection="1" quotePrefix="1">
      <alignment horizontal="left"/>
      <protection/>
    </xf>
    <xf numFmtId="0" fontId="24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 quotePrefix="1">
      <alignment horizontal="right"/>
      <protection/>
    </xf>
    <xf numFmtId="0" fontId="22" fillId="0" borderId="40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21" fontId="28" fillId="0" borderId="44" xfId="0" applyNumberFormat="1" applyFont="1" applyBorder="1" applyAlignment="1" applyProtection="1">
      <alignment/>
      <protection locked="0"/>
    </xf>
    <xf numFmtId="21" fontId="28" fillId="0" borderId="44" xfId="0" applyNumberFormat="1" applyFont="1" applyBorder="1" applyAlignment="1" applyProtection="1">
      <alignment/>
      <protection locked="0"/>
    </xf>
    <xf numFmtId="0" fontId="20" fillId="0" borderId="44" xfId="0" applyFont="1" applyBorder="1" applyAlignment="1" applyProtection="1">
      <alignment/>
      <protection locked="0"/>
    </xf>
    <xf numFmtId="0" fontId="28" fillId="0" borderId="44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171" fontId="0" fillId="0" borderId="46" xfId="0" applyNumberFormat="1" applyBorder="1" applyAlignment="1">
      <alignment/>
    </xf>
    <xf numFmtId="171" fontId="0" fillId="0" borderId="47" xfId="0" applyNumberFormat="1" applyBorder="1" applyAlignment="1">
      <alignment/>
    </xf>
    <xf numFmtId="171" fontId="0" fillId="0" borderId="18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48" xfId="0" applyNumberFormat="1" applyBorder="1" applyAlignment="1">
      <alignment/>
    </xf>
    <xf numFmtId="168" fontId="0" fillId="0" borderId="49" xfId="0" applyNumberFormat="1" applyBorder="1" applyAlignment="1">
      <alignment/>
    </xf>
    <xf numFmtId="0" fontId="0" fillId="0" borderId="25" xfId="0" applyBorder="1" applyAlignment="1" applyProtection="1">
      <alignment vertical="top"/>
      <protection/>
    </xf>
    <xf numFmtId="0" fontId="34" fillId="0" borderId="10" xfId="0" applyFont="1" applyBorder="1" applyAlignment="1" applyProtection="1">
      <alignment horizontal="right"/>
      <protection locked="0"/>
    </xf>
    <xf numFmtId="21" fontId="20" fillId="0" borderId="44" xfId="0" applyNumberFormat="1" applyFont="1" applyBorder="1" applyAlignment="1" applyProtection="1">
      <alignment/>
      <protection locked="0"/>
    </xf>
    <xf numFmtId="21" fontId="20" fillId="0" borderId="44" xfId="0" applyNumberFormat="1" applyFont="1" applyBorder="1" applyAlignment="1" applyProtection="1">
      <alignment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54" xfId="0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35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168" fontId="10" fillId="0" borderId="12" xfId="0" applyNumberFormat="1" applyFont="1" applyBorder="1" applyAlignment="1" applyProtection="1">
      <alignment horizontal="center"/>
      <protection/>
    </xf>
    <xf numFmtId="168" fontId="0" fillId="0" borderId="36" xfId="0" applyNumberFormat="1" applyBorder="1" applyAlignment="1" applyProtection="1">
      <alignment horizontal="center"/>
      <protection/>
    </xf>
    <xf numFmtId="166" fontId="21" fillId="0" borderId="12" xfId="0" applyNumberFormat="1" applyFont="1" applyBorder="1" applyAlignment="1" applyProtection="1">
      <alignment/>
      <protection/>
    </xf>
    <xf numFmtId="0" fontId="20" fillId="0" borderId="36" xfId="0" applyFont="1" applyBorder="1" applyAlignment="1" applyProtection="1">
      <alignment/>
      <protection/>
    </xf>
    <xf numFmtId="0" fontId="0" fillId="0" borderId="5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12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58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13</xdr:row>
      <xdr:rowOff>85725</xdr:rowOff>
    </xdr:from>
    <xdr:to>
      <xdr:col>20</xdr:col>
      <xdr:colOff>247650</xdr:colOff>
      <xdr:row>13</xdr:row>
      <xdr:rowOff>85725</xdr:rowOff>
    </xdr:to>
    <xdr:sp>
      <xdr:nvSpPr>
        <xdr:cNvPr id="1" name="Line 1"/>
        <xdr:cNvSpPr>
          <a:spLocks/>
        </xdr:cNvSpPr>
      </xdr:nvSpPr>
      <xdr:spPr>
        <a:xfrm>
          <a:off x="5791200" y="2857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15</xdr:row>
      <xdr:rowOff>85725</xdr:rowOff>
    </xdr:from>
    <xdr:to>
      <xdr:col>20</xdr:col>
      <xdr:colOff>190500</xdr:colOff>
      <xdr:row>15</xdr:row>
      <xdr:rowOff>85725</xdr:rowOff>
    </xdr:to>
    <xdr:sp>
      <xdr:nvSpPr>
        <xdr:cNvPr id="2" name="Line 2"/>
        <xdr:cNvSpPr>
          <a:spLocks/>
        </xdr:cNvSpPr>
      </xdr:nvSpPr>
      <xdr:spPr>
        <a:xfrm>
          <a:off x="6543675" y="32575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27</xdr:row>
      <xdr:rowOff>114300</xdr:rowOff>
    </xdr:from>
    <xdr:to>
      <xdr:col>20</xdr:col>
      <xdr:colOff>371475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6667500" y="568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17</xdr:row>
      <xdr:rowOff>180975</xdr:rowOff>
    </xdr:from>
    <xdr:to>
      <xdr:col>21</xdr:col>
      <xdr:colOff>352425</xdr:colOff>
      <xdr:row>23</xdr:row>
      <xdr:rowOff>28575</xdr:rowOff>
    </xdr:to>
    <xdr:sp>
      <xdr:nvSpPr>
        <xdr:cNvPr id="4" name="AutoShape 4"/>
        <xdr:cNvSpPr>
          <a:spLocks/>
        </xdr:cNvSpPr>
      </xdr:nvSpPr>
      <xdr:spPr>
        <a:xfrm rot="5400000">
          <a:off x="7486650" y="3752850"/>
          <a:ext cx="266700" cy="1047750"/>
        </a:xfrm>
        <a:prstGeom prst="striped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25</xdr:row>
      <xdr:rowOff>85725</xdr:rowOff>
    </xdr:from>
    <xdr:to>
      <xdr:col>21</xdr:col>
      <xdr:colOff>333375</xdr:colOff>
      <xdr:row>26</xdr:row>
      <xdr:rowOff>152400</xdr:rowOff>
    </xdr:to>
    <xdr:sp>
      <xdr:nvSpPr>
        <xdr:cNvPr id="5" name="AutoShape 5"/>
        <xdr:cNvSpPr>
          <a:spLocks/>
        </xdr:cNvSpPr>
      </xdr:nvSpPr>
      <xdr:spPr>
        <a:xfrm rot="5400000">
          <a:off x="7477125" y="5257800"/>
          <a:ext cx="257175" cy="266700"/>
        </a:xfrm>
        <a:prstGeom prst="striped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28</xdr:row>
      <xdr:rowOff>114300</xdr:rowOff>
    </xdr:from>
    <xdr:to>
      <xdr:col>17</xdr:col>
      <xdr:colOff>238125</xdr:colOff>
      <xdr:row>28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5657850" y="5886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28</xdr:row>
      <xdr:rowOff>114300</xdr:rowOff>
    </xdr:from>
    <xdr:to>
      <xdr:col>17</xdr:col>
      <xdr:colOff>352425</xdr:colOff>
      <xdr:row>28</xdr:row>
      <xdr:rowOff>114300</xdr:rowOff>
    </xdr:to>
    <xdr:sp>
      <xdr:nvSpPr>
        <xdr:cNvPr id="7" name="Line 9"/>
        <xdr:cNvSpPr>
          <a:spLocks/>
        </xdr:cNvSpPr>
      </xdr:nvSpPr>
      <xdr:spPr>
        <a:xfrm>
          <a:off x="5581650" y="5886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9</xdr:row>
      <xdr:rowOff>104775</xdr:rowOff>
    </xdr:from>
    <xdr:to>
      <xdr:col>12</xdr:col>
      <xdr:colOff>342900</xdr:colOff>
      <xdr:row>9</xdr:row>
      <xdr:rowOff>104775</xdr:rowOff>
    </xdr:to>
    <xdr:sp>
      <xdr:nvSpPr>
        <xdr:cNvPr id="8" name="Line 10"/>
        <xdr:cNvSpPr>
          <a:spLocks/>
        </xdr:cNvSpPr>
      </xdr:nvSpPr>
      <xdr:spPr>
        <a:xfrm>
          <a:off x="3629025" y="2076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</xdr:row>
      <xdr:rowOff>47625</xdr:rowOff>
    </xdr:from>
    <xdr:to>
      <xdr:col>16</xdr:col>
      <xdr:colOff>190500</xdr:colOff>
      <xdr:row>3</xdr:row>
      <xdr:rowOff>85725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905000" y="219075"/>
          <a:ext cx="3495675" cy="523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Remplir les 5 rectangles bordés de bleu avant l'épreuve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et les 2 bordés de rouge à la fin de l'épreuve</a:t>
          </a:r>
        </a:p>
      </xdr:txBody>
    </xdr:sp>
    <xdr:clientData/>
  </xdr:twoCellAnchor>
  <xdr:twoCellAnchor>
    <xdr:from>
      <xdr:col>21</xdr:col>
      <xdr:colOff>657225</xdr:colOff>
      <xdr:row>2</xdr:row>
      <xdr:rowOff>142875</xdr:rowOff>
    </xdr:from>
    <xdr:to>
      <xdr:col>22</xdr:col>
      <xdr:colOff>409575</xdr:colOff>
      <xdr:row>2</xdr:row>
      <xdr:rowOff>142875</xdr:rowOff>
    </xdr:to>
    <xdr:sp>
      <xdr:nvSpPr>
        <xdr:cNvPr id="10" name="Line 13"/>
        <xdr:cNvSpPr>
          <a:spLocks/>
        </xdr:cNvSpPr>
      </xdr:nvSpPr>
      <xdr:spPr>
        <a:xfrm>
          <a:off x="8058150" y="447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</xdr:row>
      <xdr:rowOff>47625</xdr:rowOff>
    </xdr:from>
    <xdr:to>
      <xdr:col>5</xdr:col>
      <xdr:colOff>161925</xdr:colOff>
      <xdr:row>4</xdr:row>
      <xdr:rowOff>266700</xdr:rowOff>
    </xdr:to>
    <xdr:sp>
      <xdr:nvSpPr>
        <xdr:cNvPr id="11" name="Line 14"/>
        <xdr:cNvSpPr>
          <a:spLocks/>
        </xdr:cNvSpPr>
      </xdr:nvSpPr>
      <xdr:spPr>
        <a:xfrm>
          <a:off x="771525" y="9048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114300</xdr:rowOff>
    </xdr:from>
    <xdr:to>
      <xdr:col>20</xdr:col>
      <xdr:colOff>200025</xdr:colOff>
      <xdr:row>32</xdr:row>
      <xdr:rowOff>114300</xdr:rowOff>
    </xdr:to>
    <xdr:sp>
      <xdr:nvSpPr>
        <xdr:cNvPr id="12" name="Line 15"/>
        <xdr:cNvSpPr>
          <a:spLocks/>
        </xdr:cNvSpPr>
      </xdr:nvSpPr>
      <xdr:spPr>
        <a:xfrm>
          <a:off x="6496050" y="6686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</xdr:row>
      <xdr:rowOff>28575</xdr:rowOff>
    </xdr:from>
    <xdr:to>
      <xdr:col>1</xdr:col>
      <xdr:colOff>581025</xdr:colOff>
      <xdr:row>5</xdr:row>
      <xdr:rowOff>28575</xdr:rowOff>
    </xdr:to>
    <xdr:sp>
      <xdr:nvSpPr>
        <xdr:cNvPr id="13" name="AutoShape 18"/>
        <xdr:cNvSpPr>
          <a:spLocks/>
        </xdr:cNvSpPr>
      </xdr:nvSpPr>
      <xdr:spPr>
        <a:xfrm>
          <a:off x="190500" y="885825"/>
          <a:ext cx="0" cy="314325"/>
        </a:xfrm>
        <a:prstGeom prst="downArrow">
          <a:avLst>
            <a:gd name="adj1" fmla="val -6754"/>
            <a:gd name="adj2" fmla="val -31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5</xdr:row>
      <xdr:rowOff>9525</xdr:rowOff>
    </xdr:from>
    <xdr:to>
      <xdr:col>2</xdr:col>
      <xdr:colOff>628650</xdr:colOff>
      <xdr:row>6</xdr:row>
      <xdr:rowOff>142875</xdr:rowOff>
    </xdr:to>
    <xdr:sp>
      <xdr:nvSpPr>
        <xdr:cNvPr id="14" name="AutoShape 19"/>
        <xdr:cNvSpPr>
          <a:spLocks/>
        </xdr:cNvSpPr>
      </xdr:nvSpPr>
      <xdr:spPr>
        <a:xfrm>
          <a:off x="190500" y="1181100"/>
          <a:ext cx="0" cy="3333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4"/>
  <sheetViews>
    <sheetView showGridLines="0" tabSelected="1" zoomScale="75" zoomScaleNormal="75" workbookViewId="0" topLeftCell="A9">
      <selection activeCell="P32" sqref="P32"/>
    </sheetView>
  </sheetViews>
  <sheetFormatPr defaultColWidth="11.421875" defaultRowHeight="12.75"/>
  <cols>
    <col min="1" max="1" width="2.8515625" style="0" customWidth="1"/>
    <col min="2" max="2" width="10.7109375" style="0" hidden="1" customWidth="1"/>
    <col min="3" max="3" width="12.57421875" style="0" hidden="1" customWidth="1"/>
    <col min="4" max="4" width="2.421875" style="0" customWidth="1"/>
    <col min="5" max="5" width="3.8515625" style="0" customWidth="1"/>
    <col min="6" max="6" width="5.140625" style="0" customWidth="1"/>
    <col min="7" max="7" width="9.7109375" style="0" customWidth="1"/>
    <col min="8" max="8" width="1.28515625" style="0" customWidth="1"/>
    <col min="9" max="13" width="6.7109375" style="0" customWidth="1"/>
    <col min="14" max="14" width="6.57421875" style="0" customWidth="1"/>
    <col min="15" max="15" width="6.00390625" style="0" customWidth="1"/>
    <col min="16" max="16" width="6.7109375" style="0" customWidth="1"/>
    <col min="17" max="17" width="6.57421875" style="0" customWidth="1"/>
    <col min="18" max="18" width="5.8515625" style="0" customWidth="1"/>
    <col min="19" max="19" width="6.7109375" style="0" customWidth="1"/>
    <col min="20" max="20" width="4.00390625" style="0" customWidth="1"/>
    <col min="21" max="21" width="9.7109375" style="0" customWidth="1"/>
    <col min="22" max="22" width="10.140625" style="0" customWidth="1"/>
    <col min="23" max="23" width="7.00390625" style="0" customWidth="1"/>
    <col min="24" max="24" width="5.7109375" style="0" customWidth="1"/>
    <col min="25" max="25" width="5.00390625" style="0" customWidth="1"/>
    <col min="26" max="26" width="4.140625" style="0" customWidth="1"/>
  </cols>
  <sheetData>
    <row r="1" ht="13.5" thickBot="1"/>
    <row r="2" spans="5:25" ht="10.5" customHeight="1" thickBot="1" thickTop="1"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  <c r="U2" s="57"/>
      <c r="V2" s="57"/>
      <c r="W2" s="57"/>
      <c r="X2" s="57"/>
      <c r="Y2" s="59"/>
    </row>
    <row r="3" spans="2:25" ht="27.75" customHeight="1" thickBot="1">
      <c r="B3" s="42" t="s">
        <v>51</v>
      </c>
      <c r="E3" s="60"/>
      <c r="F3" s="61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172" t="s">
        <v>42</v>
      </c>
      <c r="S3" s="173"/>
      <c r="T3" s="173"/>
      <c r="U3" s="173"/>
      <c r="V3" s="64" t="s">
        <v>55</v>
      </c>
      <c r="W3" s="65"/>
      <c r="X3" s="157"/>
      <c r="Y3" s="156" t="s">
        <v>54</v>
      </c>
    </row>
    <row r="4" spans="2:25" ht="15.75" customHeight="1" thickBot="1" thickTop="1">
      <c r="B4" s="43" t="s">
        <v>52</v>
      </c>
      <c r="E4" s="67"/>
      <c r="F4" s="68" t="s">
        <v>32</v>
      </c>
      <c r="G4" s="69" t="s">
        <v>33</v>
      </c>
      <c r="H4" s="70"/>
      <c r="I4" s="62"/>
      <c r="J4" s="63"/>
      <c r="K4" s="62"/>
      <c r="L4" s="62"/>
      <c r="M4" s="62"/>
      <c r="N4" s="62"/>
      <c r="O4" s="62"/>
      <c r="P4" s="71"/>
      <c r="Q4" s="72"/>
      <c r="R4" s="72"/>
      <c r="S4" s="63"/>
      <c r="T4" s="73"/>
      <c r="U4" s="63"/>
      <c r="V4" s="63"/>
      <c r="W4" s="63"/>
      <c r="X4" s="63"/>
      <c r="Y4" s="66"/>
    </row>
    <row r="5" spans="2:25" ht="24.75" customHeight="1">
      <c r="B5" s="44"/>
      <c r="C5" s="45" t="s">
        <v>50</v>
      </c>
      <c r="E5" s="74"/>
      <c r="F5" s="75"/>
      <c r="G5" s="76" t="s">
        <v>34</v>
      </c>
      <c r="H5" s="77"/>
      <c r="I5" s="78"/>
      <c r="J5" s="167" t="s">
        <v>41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66"/>
    </row>
    <row r="6" spans="2:25" ht="15.75" customHeight="1">
      <c r="B6" s="150">
        <f>IF(G6="","",G6)</f>
      </c>
      <c r="C6" s="46"/>
      <c r="E6" s="79"/>
      <c r="F6" s="80">
        <v>1</v>
      </c>
      <c r="G6" s="145"/>
      <c r="H6" s="81"/>
      <c r="I6" s="82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66"/>
    </row>
    <row r="7" spans="2:25" ht="15.75" customHeight="1">
      <c r="B7" s="150">
        <f>IF(G7="","",G7-G6)</f>
      </c>
      <c r="C7" s="46"/>
      <c r="E7" s="74"/>
      <c r="F7" s="84">
        <v>2</v>
      </c>
      <c r="G7" s="146"/>
      <c r="H7" s="85"/>
      <c r="I7" s="86"/>
      <c r="J7" s="63"/>
      <c r="K7" s="63"/>
      <c r="L7" s="63"/>
      <c r="M7" s="63"/>
      <c r="N7" s="87"/>
      <c r="O7" s="72"/>
      <c r="P7" s="72"/>
      <c r="Q7" s="72"/>
      <c r="R7" s="72"/>
      <c r="S7" s="88"/>
      <c r="T7" s="73"/>
      <c r="U7" s="89"/>
      <c r="V7" s="90"/>
      <c r="W7" s="63"/>
      <c r="X7" s="63"/>
      <c r="Y7" s="66"/>
    </row>
    <row r="8" spans="2:25" ht="15.75" customHeight="1" thickBot="1">
      <c r="B8" s="150">
        <f aca="true" t="shared" si="0" ref="B8:B33">IF(G8="","",G8-G7)</f>
      </c>
      <c r="C8" s="153">
        <f>IF(B8="","",ABS(B8-B7))</f>
      </c>
      <c r="E8" s="74"/>
      <c r="F8" s="91">
        <v>3</v>
      </c>
      <c r="G8" s="158"/>
      <c r="H8" s="92"/>
      <c r="I8" s="93"/>
      <c r="J8" s="174" t="s">
        <v>12</v>
      </c>
      <c r="K8" s="169"/>
      <c r="L8" s="169"/>
      <c r="M8" s="169"/>
      <c r="N8" s="95"/>
      <c r="O8" s="72"/>
      <c r="P8" s="72"/>
      <c r="Q8" s="72"/>
      <c r="R8" s="88"/>
      <c r="S8" s="95"/>
      <c r="T8" s="96"/>
      <c r="U8" s="97"/>
      <c r="V8" s="90"/>
      <c r="W8" s="63"/>
      <c r="X8" s="63"/>
      <c r="Y8" s="66"/>
    </row>
    <row r="9" spans="2:25" ht="15.75" customHeight="1" thickBot="1">
      <c r="B9" s="150">
        <f t="shared" si="0"/>
      </c>
      <c r="C9" s="153">
        <f aca="true" t="shared" si="1" ref="C9:C33">IF(B9="","",ABS(B9-B8))</f>
      </c>
      <c r="E9" s="98"/>
      <c r="F9" s="91">
        <v>4</v>
      </c>
      <c r="G9" s="159"/>
      <c r="H9" s="99"/>
      <c r="I9" s="63"/>
      <c r="J9" s="161"/>
      <c r="K9" s="162"/>
      <c r="L9" s="162"/>
      <c r="M9" s="163"/>
      <c r="N9" s="93"/>
      <c r="O9" s="63"/>
      <c r="P9" s="73" t="s">
        <v>13</v>
      </c>
      <c r="Q9" s="89"/>
      <c r="R9" s="32"/>
      <c r="S9" s="86"/>
      <c r="T9" s="164" t="s">
        <v>45</v>
      </c>
      <c r="U9" s="165"/>
      <c r="V9" s="165"/>
      <c r="W9" s="166"/>
      <c r="X9" s="32"/>
      <c r="Y9" s="101" t="s">
        <v>3</v>
      </c>
    </row>
    <row r="10" spans="2:25" ht="15.75" customHeight="1" thickBot="1">
      <c r="B10" s="150">
        <f t="shared" si="0"/>
      </c>
      <c r="C10" s="153">
        <f t="shared" si="1"/>
      </c>
      <c r="E10" s="102"/>
      <c r="F10" s="84">
        <v>5</v>
      </c>
      <c r="G10" s="158"/>
      <c r="H10" s="92"/>
      <c r="I10" s="103"/>
      <c r="J10" s="83"/>
      <c r="K10" s="83"/>
      <c r="L10" s="104" t="s">
        <v>14</v>
      </c>
      <c r="M10" s="83"/>
      <c r="N10" s="32"/>
      <c r="O10" s="63"/>
      <c r="P10" s="96"/>
      <c r="Q10" s="97"/>
      <c r="R10" s="105"/>
      <c r="S10" s="86"/>
      <c r="T10" s="94"/>
      <c r="U10" s="83"/>
      <c r="V10" s="83"/>
      <c r="W10" s="83"/>
      <c r="X10" s="106"/>
      <c r="Y10" s="107"/>
    </row>
    <row r="11" spans="2:25" ht="15.75" customHeight="1">
      <c r="B11" s="150">
        <f t="shared" si="0"/>
      </c>
      <c r="C11" s="153">
        <f t="shared" si="1"/>
      </c>
      <c r="E11" s="98"/>
      <c r="F11" s="91">
        <v>6</v>
      </c>
      <c r="G11" s="146"/>
      <c r="H11" s="85"/>
      <c r="I11" s="93"/>
      <c r="J11" s="108"/>
      <c r="K11" s="63"/>
      <c r="L11" s="63"/>
      <c r="M11" s="63"/>
      <c r="N11" s="109"/>
      <c r="O11" s="72"/>
      <c r="P11" s="110"/>
      <c r="Q11" s="100"/>
      <c r="R11" s="111"/>
      <c r="S11" s="111"/>
      <c r="T11" s="112" t="s">
        <v>44</v>
      </c>
      <c r="U11" s="113">
        <f>IF(Intensité="","",IF(PalierRéalisé="","",(LongueurTour/1000)/((8+PalierRéalisé*0.5)*Intensité/100)/24))</f>
      </c>
      <c r="V11" s="90"/>
      <c r="W11" s="63"/>
      <c r="X11" s="63"/>
      <c r="Y11" s="66"/>
    </row>
    <row r="12" spans="2:25" ht="15.75" customHeight="1">
      <c r="B12" s="150">
        <f t="shared" si="0"/>
      </c>
      <c r="C12" s="153">
        <f t="shared" si="1"/>
      </c>
      <c r="E12" s="74"/>
      <c r="F12" s="91">
        <v>7</v>
      </c>
      <c r="G12" s="158"/>
      <c r="H12" s="92"/>
      <c r="I12" s="93"/>
      <c r="J12" s="72"/>
      <c r="K12" s="95"/>
      <c r="L12" s="72"/>
      <c r="M12" s="72"/>
      <c r="N12" s="72"/>
      <c r="O12" s="89"/>
      <c r="P12" s="63"/>
      <c r="Q12" s="63"/>
      <c r="R12" s="63"/>
      <c r="S12" s="93"/>
      <c r="T12" s="63"/>
      <c r="U12" s="89"/>
      <c r="V12" s="90"/>
      <c r="W12" s="63"/>
      <c r="X12" s="62"/>
      <c r="Y12" s="66"/>
    </row>
    <row r="13" spans="2:25" ht="15.75" customHeight="1" thickBot="1">
      <c r="B13" s="150">
        <f t="shared" si="0"/>
      </c>
      <c r="C13" s="153">
        <f t="shared" si="1"/>
      </c>
      <c r="E13" s="98"/>
      <c r="F13" s="84">
        <v>8</v>
      </c>
      <c r="G13" s="146"/>
      <c r="H13" s="81"/>
      <c r="I13" s="63"/>
      <c r="J13" s="63"/>
      <c r="K13" s="63"/>
      <c r="L13" s="72"/>
      <c r="M13" s="72"/>
      <c r="N13" s="88"/>
      <c r="O13" s="88"/>
      <c r="P13" s="88"/>
      <c r="Q13" s="95"/>
      <c r="R13" s="95"/>
      <c r="S13" s="95"/>
      <c r="T13" s="72"/>
      <c r="U13" s="73"/>
      <c r="V13" s="89"/>
      <c r="W13" s="90"/>
      <c r="X13" s="63"/>
      <c r="Y13" s="66"/>
    </row>
    <row r="14" spans="2:25" ht="15.75" customHeight="1" thickBot="1">
      <c r="B14" s="150">
        <f t="shared" si="0"/>
      </c>
      <c r="C14" s="153">
        <f t="shared" si="1"/>
      </c>
      <c r="E14" s="74"/>
      <c r="F14" s="91">
        <v>9</v>
      </c>
      <c r="G14" s="158"/>
      <c r="H14" s="92"/>
      <c r="I14" s="63"/>
      <c r="J14" s="63"/>
      <c r="K14" s="63"/>
      <c r="L14" s="114" t="s">
        <v>15</v>
      </c>
      <c r="M14" s="72" t="s">
        <v>16</v>
      </c>
      <c r="N14" s="72"/>
      <c r="O14" s="89"/>
      <c r="P14" s="33"/>
      <c r="Q14" s="115" t="s">
        <v>17</v>
      </c>
      <c r="R14" s="63"/>
      <c r="S14" s="93"/>
      <c r="T14" s="72"/>
      <c r="U14" s="176" t="s">
        <v>48</v>
      </c>
      <c r="V14" s="171"/>
      <c r="W14" s="48">
        <f>IF(S22="","",IF(P14=20,VLOOKUP(S22,PerfDurée,2),VLOOKUP(P14,Durée_20,3)))</f>
      </c>
      <c r="X14" s="116" t="s">
        <v>18</v>
      </c>
      <c r="Y14" s="66"/>
    </row>
    <row r="15" spans="2:25" ht="15.75" customHeight="1" thickBot="1">
      <c r="B15" s="150">
        <f t="shared" si="0"/>
      </c>
      <c r="C15" s="153">
        <f t="shared" si="1"/>
      </c>
      <c r="E15" s="74"/>
      <c r="F15" s="91">
        <v>10</v>
      </c>
      <c r="G15" s="146"/>
      <c r="H15" s="81"/>
      <c r="I15" s="182" t="s">
        <v>53</v>
      </c>
      <c r="J15" s="183"/>
      <c r="K15" s="183"/>
      <c r="L15" s="63"/>
      <c r="M15" s="72"/>
      <c r="N15" s="72"/>
      <c r="O15" s="72"/>
      <c r="P15" s="95"/>
      <c r="Q15" s="117"/>
      <c r="R15" s="117"/>
      <c r="S15" s="88"/>
      <c r="T15" s="72"/>
      <c r="U15" s="63"/>
      <c r="V15" s="110"/>
      <c r="W15" s="73"/>
      <c r="X15" s="89"/>
      <c r="Y15" s="66"/>
    </row>
    <row r="16" spans="2:25" ht="15.75" customHeight="1" thickBot="1">
      <c r="B16" s="150">
        <f t="shared" si="0"/>
      </c>
      <c r="C16" s="153">
        <f t="shared" si="1"/>
      </c>
      <c r="E16" s="74"/>
      <c r="F16" s="84">
        <v>11</v>
      </c>
      <c r="G16" s="146"/>
      <c r="H16" s="81"/>
      <c r="I16" s="63"/>
      <c r="J16" s="47">
        <v>200</v>
      </c>
      <c r="K16" s="63" t="s">
        <v>20</v>
      </c>
      <c r="L16" s="114" t="s">
        <v>15</v>
      </c>
      <c r="M16" s="72" t="s">
        <v>19</v>
      </c>
      <c r="N16" s="72"/>
      <c r="O16" s="72"/>
      <c r="P16" s="89"/>
      <c r="Q16" s="177"/>
      <c r="R16" s="160"/>
      <c r="S16" s="115" t="s">
        <v>20</v>
      </c>
      <c r="T16" s="93"/>
      <c r="U16" s="176" t="s">
        <v>49</v>
      </c>
      <c r="V16" s="171"/>
      <c r="W16" s="49">
        <f>IF(OR(X3="",N10=""),"",IF(Q16="","",IF(X3=4,IF(N10="G",VLOOKUP(Q16,PerfDistanceG,3),VLOOKUP(Q16,PerfDistanceF,3)),IF(N10="G",VLOOKUP(Q16,PerfDistanceG,2),VLOOKUP(Q16,PerfDistanceF,2)))))</f>
      </c>
      <c r="X16" s="118" t="s">
        <v>18</v>
      </c>
      <c r="Y16" s="66"/>
    </row>
    <row r="17" spans="2:25" ht="15.75" customHeight="1">
      <c r="B17" s="150">
        <f t="shared" si="0"/>
      </c>
      <c r="C17" s="153">
        <f t="shared" si="1"/>
      </c>
      <c r="E17" s="74"/>
      <c r="F17" s="91">
        <v>12</v>
      </c>
      <c r="G17" s="158"/>
      <c r="H17" s="92"/>
      <c r="I17" s="63"/>
      <c r="J17" s="95"/>
      <c r="K17" s="119"/>
      <c r="L17" s="63"/>
      <c r="M17" s="72"/>
      <c r="N17" s="72"/>
      <c r="O17" s="72"/>
      <c r="P17" s="72"/>
      <c r="Q17" s="95"/>
      <c r="R17" s="95"/>
      <c r="S17" s="95"/>
      <c r="T17" s="72"/>
      <c r="U17" s="63"/>
      <c r="V17" s="110"/>
      <c r="W17" s="73"/>
      <c r="X17" s="89"/>
      <c r="Y17" s="66"/>
    </row>
    <row r="18" spans="2:25" ht="15.75" customHeight="1" thickBot="1">
      <c r="B18" s="150">
        <f t="shared" si="0"/>
      </c>
      <c r="C18" s="153">
        <f t="shared" si="1"/>
      </c>
      <c r="E18" s="98"/>
      <c r="F18" s="91">
        <v>13</v>
      </c>
      <c r="G18" s="146"/>
      <c r="H18" s="81"/>
      <c r="I18" s="63"/>
      <c r="J18" s="63"/>
      <c r="K18" s="63"/>
      <c r="L18" s="63"/>
      <c r="M18" s="120" t="s">
        <v>21</v>
      </c>
      <c r="N18" s="72"/>
      <c r="O18" s="72"/>
      <c r="P18" s="72"/>
      <c r="Q18" s="72"/>
      <c r="R18" s="72"/>
      <c r="S18" s="88"/>
      <c r="T18" s="88"/>
      <c r="U18" s="72"/>
      <c r="V18" s="121"/>
      <c r="W18" s="73"/>
      <c r="X18" s="89"/>
      <c r="Y18" s="66"/>
    </row>
    <row r="19" spans="2:25" ht="15.75" customHeight="1" thickBot="1">
      <c r="B19" s="150">
        <f t="shared" si="0"/>
      </c>
      <c r="C19" s="153">
        <f t="shared" si="1"/>
      </c>
      <c r="E19" s="74"/>
      <c r="F19" s="84">
        <v>14</v>
      </c>
      <c r="G19" s="158"/>
      <c r="H19" s="92"/>
      <c r="I19" s="63"/>
      <c r="J19" s="72"/>
      <c r="K19" s="63"/>
      <c r="L19" s="63"/>
      <c r="M19" s="72" t="s">
        <v>22</v>
      </c>
      <c r="N19" s="72"/>
      <c r="O19" s="72"/>
      <c r="P19" s="72"/>
      <c r="Q19" s="72"/>
      <c r="R19" s="89"/>
      <c r="S19" s="180">
        <f>IF(Temps_moyen_au_tour="","",Temps_moyen_au_tour)</f>
      </c>
      <c r="T19" s="181"/>
      <c r="U19" s="93"/>
      <c r="V19" s="121"/>
      <c r="W19" s="73"/>
      <c r="X19" s="89"/>
      <c r="Y19" s="66"/>
    </row>
    <row r="20" spans="2:25" ht="15.75" customHeight="1">
      <c r="B20" s="150">
        <f t="shared" si="0"/>
      </c>
      <c r="C20" s="153">
        <f t="shared" si="1"/>
      </c>
      <c r="E20" s="74"/>
      <c r="F20" s="91">
        <v>15</v>
      </c>
      <c r="G20" s="146"/>
      <c r="H20" s="81"/>
      <c r="I20" s="63"/>
      <c r="J20" s="93"/>
      <c r="K20" s="63"/>
      <c r="L20" s="63"/>
      <c r="M20" s="72" t="s">
        <v>23</v>
      </c>
      <c r="N20" s="72"/>
      <c r="O20" s="72"/>
      <c r="P20" s="72"/>
      <c r="Q20" s="72"/>
      <c r="R20" s="72"/>
      <c r="S20" s="95"/>
      <c r="T20" s="95"/>
      <c r="U20" s="72"/>
      <c r="V20" s="121"/>
      <c r="W20" s="73"/>
      <c r="X20" s="89"/>
      <c r="Y20" s="66"/>
    </row>
    <row r="21" spans="2:25" ht="15.75" customHeight="1" thickBot="1">
      <c r="B21" s="150">
        <f t="shared" si="0"/>
      </c>
      <c r="C21" s="153">
        <f t="shared" si="1"/>
      </c>
      <c r="E21" s="74"/>
      <c r="F21" s="91">
        <v>16</v>
      </c>
      <c r="G21" s="146"/>
      <c r="H21" s="81"/>
      <c r="I21" s="63"/>
      <c r="J21" s="72"/>
      <c r="K21" s="63"/>
      <c r="L21" s="63"/>
      <c r="M21" s="72"/>
      <c r="N21" s="72"/>
      <c r="O21" s="72"/>
      <c r="P21" s="72"/>
      <c r="Q21" s="72"/>
      <c r="R21" s="72"/>
      <c r="S21" s="88"/>
      <c r="T21" s="88"/>
      <c r="U21" s="72"/>
      <c r="V21" s="121"/>
      <c r="W21" s="73"/>
      <c r="X21" s="89"/>
      <c r="Y21" s="66"/>
    </row>
    <row r="22" spans="2:25" ht="15.75" customHeight="1" thickBot="1">
      <c r="B22" s="150">
        <f t="shared" si="0"/>
      </c>
      <c r="C22" s="153">
        <f t="shared" si="1"/>
      </c>
      <c r="E22" s="74"/>
      <c r="F22" s="84">
        <v>17</v>
      </c>
      <c r="G22" s="146"/>
      <c r="H22" s="81"/>
      <c r="I22" s="63"/>
      <c r="J22" s="72"/>
      <c r="K22" s="63"/>
      <c r="L22" s="63"/>
      <c r="M22" s="72" t="s">
        <v>24</v>
      </c>
      <c r="N22" s="72"/>
      <c r="O22" s="72"/>
      <c r="P22" s="72"/>
      <c r="Q22" s="72"/>
      <c r="R22" s="89"/>
      <c r="S22" s="50">
        <f>IF(PalierRéalisé="","",IF(S19="","",((LongueurTour/1000)/((8+PalierRéalisé*0.5)*S19)/24)*100))</f>
      </c>
      <c r="T22" s="122" t="s">
        <v>3</v>
      </c>
      <c r="U22" s="93"/>
      <c r="V22" s="121"/>
      <c r="W22" s="73"/>
      <c r="X22" s="89"/>
      <c r="Y22" s="66"/>
    </row>
    <row r="23" spans="2:25" ht="15.75" customHeight="1">
      <c r="B23" s="150">
        <f t="shared" si="0"/>
      </c>
      <c r="C23" s="153">
        <f t="shared" si="1"/>
      </c>
      <c r="E23" s="74"/>
      <c r="F23" s="91">
        <v>18</v>
      </c>
      <c r="G23" s="146"/>
      <c r="H23" s="81"/>
      <c r="I23" s="63"/>
      <c r="J23" s="72"/>
      <c r="K23" s="63"/>
      <c r="L23" s="63"/>
      <c r="M23" s="72"/>
      <c r="N23" s="72"/>
      <c r="O23" s="72"/>
      <c r="P23" s="72"/>
      <c r="Q23" s="72"/>
      <c r="R23" s="72"/>
      <c r="S23" s="95"/>
      <c r="T23" s="95"/>
      <c r="U23" s="72"/>
      <c r="V23" s="121"/>
      <c r="W23" s="73"/>
      <c r="X23" s="89"/>
      <c r="Y23" s="66"/>
    </row>
    <row r="24" spans="2:25" ht="15.75" customHeight="1" thickBot="1">
      <c r="B24" s="150">
        <f t="shared" si="0"/>
      </c>
      <c r="C24" s="153">
        <f t="shared" si="1"/>
      </c>
      <c r="E24" s="74"/>
      <c r="F24" s="91">
        <v>19</v>
      </c>
      <c r="G24" s="146"/>
      <c r="H24" s="81"/>
      <c r="I24" s="63"/>
      <c r="J24" s="63"/>
      <c r="K24" s="63"/>
      <c r="L24" s="114" t="s">
        <v>15</v>
      </c>
      <c r="M24" s="72" t="s">
        <v>25</v>
      </c>
      <c r="N24" s="72"/>
      <c r="O24" s="72"/>
      <c r="P24" s="72"/>
      <c r="Q24" s="72"/>
      <c r="R24" s="72"/>
      <c r="S24" s="88"/>
      <c r="T24" s="88"/>
      <c r="U24" s="72"/>
      <c r="V24" s="121"/>
      <c r="W24" s="73"/>
      <c r="X24" s="89"/>
      <c r="Y24" s="66"/>
    </row>
    <row r="25" spans="2:25" ht="15.75" customHeight="1" thickBot="1">
      <c r="B25" s="150">
        <f t="shared" si="0"/>
      </c>
      <c r="C25" s="153">
        <f t="shared" si="1"/>
      </c>
      <c r="E25" s="74"/>
      <c r="F25" s="84">
        <v>20</v>
      </c>
      <c r="G25" s="146"/>
      <c r="H25" s="81"/>
      <c r="I25" s="63"/>
      <c r="J25" s="123" t="s">
        <v>40</v>
      </c>
      <c r="K25" s="63"/>
      <c r="L25" s="63"/>
      <c r="M25" s="63"/>
      <c r="N25" s="72"/>
      <c r="O25" s="72"/>
      <c r="P25" s="72"/>
      <c r="Q25" s="72"/>
      <c r="R25" s="89"/>
      <c r="S25" s="178">
        <f>IF(Moyenne_des_écarts="","",Moyenne_des_écarts)</f>
      </c>
      <c r="T25" s="179"/>
      <c r="U25" s="175" t="s">
        <v>46</v>
      </c>
      <c r="V25" s="171"/>
      <c r="W25" s="51">
        <f>IF(S25="","",VLOOKUP(S25,Maîtrise,2))</f>
      </c>
      <c r="X25" s="124" t="s">
        <v>26</v>
      </c>
      <c r="Y25" s="66"/>
    </row>
    <row r="26" spans="2:25" ht="15.75" customHeight="1">
      <c r="B26" s="150">
        <f t="shared" si="0"/>
      </c>
      <c r="C26" s="153">
        <f t="shared" si="1"/>
      </c>
      <c r="E26" s="74"/>
      <c r="F26" s="91">
        <v>21</v>
      </c>
      <c r="G26" s="146"/>
      <c r="H26" s="81"/>
      <c r="I26" s="63"/>
      <c r="J26" s="72"/>
      <c r="K26" s="63"/>
      <c r="L26" s="63"/>
      <c r="M26" s="123"/>
      <c r="N26" s="72"/>
      <c r="O26" s="72"/>
      <c r="P26" s="72"/>
      <c r="Q26" s="72"/>
      <c r="R26" s="72"/>
      <c r="S26" s="95"/>
      <c r="T26" s="95"/>
      <c r="U26" s="72"/>
      <c r="V26" s="121"/>
      <c r="W26" s="73"/>
      <c r="X26" s="89"/>
      <c r="Y26" s="66"/>
    </row>
    <row r="27" spans="2:25" ht="15.75" customHeight="1" thickBot="1">
      <c r="B27" s="150">
        <f t="shared" si="0"/>
      </c>
      <c r="C27" s="153">
        <f t="shared" si="1"/>
      </c>
      <c r="E27" s="74"/>
      <c r="F27" s="91">
        <v>22</v>
      </c>
      <c r="G27" s="148"/>
      <c r="H27" s="81"/>
      <c r="I27" s="63"/>
      <c r="J27" s="72"/>
      <c r="K27" s="63"/>
      <c r="L27" s="63"/>
      <c r="M27" s="72"/>
      <c r="N27" s="72"/>
      <c r="O27" s="72"/>
      <c r="P27" s="72"/>
      <c r="Q27" s="72"/>
      <c r="R27" s="72"/>
      <c r="S27" s="72"/>
      <c r="T27" s="72"/>
      <c r="U27" s="72"/>
      <c r="V27" s="121"/>
      <c r="W27" s="73"/>
      <c r="X27" s="89"/>
      <c r="Y27" s="66"/>
    </row>
    <row r="28" spans="2:25" ht="15.75" customHeight="1" thickBot="1">
      <c r="B28" s="150">
        <f t="shared" si="0"/>
      </c>
      <c r="C28" s="153">
        <f t="shared" si="1"/>
      </c>
      <c r="E28" s="74"/>
      <c r="F28" s="84">
        <v>23</v>
      </c>
      <c r="G28" s="147"/>
      <c r="H28" s="92"/>
      <c r="I28" s="63"/>
      <c r="J28" s="73"/>
      <c r="K28" s="63"/>
      <c r="L28" s="63"/>
      <c r="M28" s="63"/>
      <c r="N28" s="125" t="s">
        <v>27</v>
      </c>
      <c r="O28" s="72"/>
      <c r="P28" s="63"/>
      <c r="Q28" s="72"/>
      <c r="R28" s="89"/>
      <c r="S28" s="53">
        <f>IF(S22="","",ABS(Intensité-S22))</f>
      </c>
      <c r="T28" s="63"/>
      <c r="U28" s="170" t="s">
        <v>47</v>
      </c>
      <c r="V28" s="171"/>
      <c r="W28" s="52">
        <f>IF(S29="M",0,IF(S28="","",VLOOKUP(S28,Gestion,2)))</f>
      </c>
      <c r="X28" s="126" t="s">
        <v>28</v>
      </c>
      <c r="Y28" s="66"/>
    </row>
    <row r="29" spans="2:25" ht="15.75" customHeight="1">
      <c r="B29" s="150">
        <f t="shared" si="0"/>
      </c>
      <c r="C29" s="153">
        <f t="shared" si="1"/>
      </c>
      <c r="E29" s="98"/>
      <c r="F29" s="91">
        <v>24</v>
      </c>
      <c r="G29" s="147"/>
      <c r="H29" s="92"/>
      <c r="I29" s="63"/>
      <c r="J29" s="72"/>
      <c r="K29" s="63"/>
      <c r="L29" s="63"/>
      <c r="M29" s="123"/>
      <c r="N29" s="123" t="s">
        <v>29</v>
      </c>
      <c r="O29" s="63"/>
      <c r="P29" s="72"/>
      <c r="Q29" s="72"/>
      <c r="R29" s="89"/>
      <c r="S29" s="187"/>
      <c r="T29" s="93"/>
      <c r="U29" s="72"/>
      <c r="V29" s="121"/>
      <c r="W29" s="73"/>
      <c r="X29" s="89"/>
      <c r="Y29" s="66"/>
    </row>
    <row r="30" spans="2:25" ht="15.75" customHeight="1" thickBot="1">
      <c r="B30" s="150">
        <f t="shared" si="0"/>
      </c>
      <c r="C30" s="153">
        <f t="shared" si="1"/>
      </c>
      <c r="E30" s="74"/>
      <c r="F30" s="91">
        <v>25</v>
      </c>
      <c r="G30" s="148"/>
      <c r="H30" s="81"/>
      <c r="I30" s="63"/>
      <c r="J30" s="72"/>
      <c r="K30" s="63"/>
      <c r="L30" s="63"/>
      <c r="M30" s="72"/>
      <c r="N30" s="72"/>
      <c r="O30" s="72"/>
      <c r="P30" s="72"/>
      <c r="Q30" s="72"/>
      <c r="R30" s="72"/>
      <c r="S30" s="95"/>
      <c r="T30" s="72"/>
      <c r="U30" s="72"/>
      <c r="V30" s="121"/>
      <c r="W30" s="73"/>
      <c r="X30" s="89"/>
      <c r="Y30" s="66"/>
    </row>
    <row r="31" spans="2:25" ht="15.75" customHeight="1" thickBot="1">
      <c r="B31" s="150">
        <f t="shared" si="0"/>
      </c>
      <c r="C31" s="153">
        <f t="shared" si="1"/>
      </c>
      <c r="E31" s="74"/>
      <c r="F31" s="84">
        <v>26</v>
      </c>
      <c r="G31" s="148"/>
      <c r="H31" s="81"/>
      <c r="I31" s="63"/>
      <c r="J31" s="88"/>
      <c r="K31" s="63"/>
      <c r="L31" s="63"/>
      <c r="M31" s="88"/>
      <c r="N31" s="72"/>
      <c r="O31" s="88"/>
      <c r="P31" s="88"/>
      <c r="Q31" s="72"/>
      <c r="R31" s="63"/>
      <c r="T31" s="127" t="s">
        <v>30</v>
      </c>
      <c r="U31" s="72"/>
      <c r="V31" s="63"/>
      <c r="W31" s="54">
        <f>IF(W14="","",(W14+W16+W25+W28))</f>
      </c>
      <c r="X31" s="128" t="s">
        <v>31</v>
      </c>
      <c r="Y31" s="66"/>
    </row>
    <row r="32" spans="2:25" ht="15.75" customHeight="1" thickBot="1">
      <c r="B32" s="150">
        <f t="shared" si="0"/>
      </c>
      <c r="C32" s="153">
        <f t="shared" si="1"/>
      </c>
      <c r="E32" s="129"/>
      <c r="F32" s="91">
        <v>27</v>
      </c>
      <c r="G32" s="147"/>
      <c r="H32" s="92"/>
      <c r="I32" s="63"/>
      <c r="J32" s="63"/>
      <c r="K32" s="63"/>
      <c r="L32" s="87"/>
      <c r="M32" s="63"/>
      <c r="N32" s="130"/>
      <c r="O32" s="131"/>
      <c r="P32" s="130"/>
      <c r="Q32" s="87"/>
      <c r="R32" s="88"/>
      <c r="S32" s="88"/>
      <c r="T32" s="132"/>
      <c r="U32" s="96"/>
      <c r="V32" s="97"/>
      <c r="W32" s="90"/>
      <c r="X32" s="63"/>
      <c r="Y32" s="66"/>
    </row>
    <row r="33" spans="2:25" ht="15.75" customHeight="1" thickBot="1" thickTop="1">
      <c r="B33" s="151">
        <f t="shared" si="0"/>
      </c>
      <c r="C33" s="154">
        <f t="shared" si="1"/>
      </c>
      <c r="E33" s="98"/>
      <c r="F33" s="133">
        <v>28</v>
      </c>
      <c r="G33" s="149"/>
      <c r="H33" s="134"/>
      <c r="I33" s="63"/>
      <c r="J33" s="63"/>
      <c r="K33" s="135" t="s">
        <v>35</v>
      </c>
      <c r="L33" s="63"/>
      <c r="M33" s="34"/>
      <c r="N33" s="136" t="s">
        <v>36</v>
      </c>
      <c r="O33" s="137" t="s">
        <v>37</v>
      </c>
      <c r="P33" s="63"/>
      <c r="Q33" s="100"/>
      <c r="R33" s="138" t="s">
        <v>38</v>
      </c>
      <c r="S33" s="139" t="s">
        <v>43</v>
      </c>
      <c r="T33" s="63"/>
      <c r="U33" s="100"/>
      <c r="V33" s="140" t="s">
        <v>39</v>
      </c>
      <c r="W33" s="55">
        <f>IF(W31="","",IF(M33="","",(W31/4*3+M33)))</f>
      </c>
      <c r="X33" s="141" t="s">
        <v>31</v>
      </c>
      <c r="Y33" s="66"/>
    </row>
    <row r="34" spans="2:25" ht="15.75" customHeight="1" thickBot="1">
      <c r="B34" s="152">
        <f>IF(G6="","",AVERAGE(B6:B33))</f>
      </c>
      <c r="C34" s="155">
        <f>IF(C8="","",AVERAGE(C8:C33))</f>
      </c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4"/>
    </row>
    <row r="35" ht="8.25" customHeight="1"/>
  </sheetData>
  <sheetProtection password="DD97" sheet="1" objects="1"/>
  <mergeCells count="13">
    <mergeCell ref="R3:U3"/>
    <mergeCell ref="J8:M8"/>
    <mergeCell ref="U25:V25"/>
    <mergeCell ref="U14:V14"/>
    <mergeCell ref="U16:V16"/>
    <mergeCell ref="Q16:R16"/>
    <mergeCell ref="S25:T25"/>
    <mergeCell ref="S19:T19"/>
    <mergeCell ref="I15:K15"/>
    <mergeCell ref="J9:M9"/>
    <mergeCell ref="T9:W9"/>
    <mergeCell ref="J5:X6"/>
    <mergeCell ref="U28:V28"/>
  </mergeCells>
  <printOptions/>
  <pageMargins left="0.1968503937007874" right="0.1968503937007874" top="0.1968503937007874" bottom="0.47" header="0.32" footer="0.39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7"/>
  <sheetViews>
    <sheetView showGridLines="0" zoomScale="75" zoomScaleNormal="75" workbookViewId="0" topLeftCell="A1">
      <selection activeCell="D35" sqref="D35"/>
    </sheetView>
  </sheetViews>
  <sheetFormatPr defaultColWidth="11.421875" defaultRowHeight="12.75"/>
  <cols>
    <col min="1" max="1" width="4.00390625" style="0" customWidth="1"/>
    <col min="2" max="2" width="3.28125" style="0" customWidth="1"/>
    <col min="3" max="3" width="8.7109375" style="0" bestFit="1" customWidth="1"/>
    <col min="4" max="4" width="4.00390625" style="0" bestFit="1" customWidth="1"/>
    <col min="5" max="5" width="6.57421875" style="0" bestFit="1" customWidth="1"/>
    <col min="6" max="6" width="3.7109375" style="0" customWidth="1"/>
    <col min="7" max="7" width="12.28125" style="0" bestFit="1" customWidth="1"/>
    <col min="8" max="9" width="8.8515625" style="0" bestFit="1" customWidth="1"/>
    <col min="10" max="10" width="3.7109375" style="0" customWidth="1"/>
    <col min="11" max="11" width="12.28125" style="0" bestFit="1" customWidth="1"/>
    <col min="12" max="13" width="8.7109375" style="0" bestFit="1" customWidth="1"/>
    <col min="14" max="14" width="3.7109375" style="0" customWidth="1"/>
    <col min="15" max="15" width="11.7109375" style="0" bestFit="1" customWidth="1"/>
    <col min="16" max="16" width="6.57421875" style="0" bestFit="1" customWidth="1"/>
    <col min="17" max="17" width="3.7109375" style="0" customWidth="1"/>
    <col min="18" max="18" width="10.8515625" style="0" bestFit="1" customWidth="1"/>
    <col min="19" max="19" width="6.57421875" style="0" bestFit="1" customWidth="1"/>
    <col min="20" max="20" width="3.421875" style="0" customWidth="1"/>
    <col min="21" max="21" width="4.28125" style="0" customWidth="1"/>
  </cols>
  <sheetData>
    <row r="1" ht="13.5" thickBot="1"/>
    <row r="2" spans="2:20" ht="14.25" thickBot="1" thickTop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2:20" ht="39.75" customHeight="1" thickBot="1">
      <c r="B3" s="25"/>
      <c r="C3" s="184" t="s">
        <v>11</v>
      </c>
      <c r="D3" s="185"/>
      <c r="E3" s="185"/>
      <c r="F3" s="185"/>
      <c r="G3" s="185"/>
      <c r="H3" s="185"/>
      <c r="I3" s="186"/>
      <c r="J3" s="1"/>
      <c r="K3" s="1"/>
      <c r="L3" s="1"/>
      <c r="M3" s="1"/>
      <c r="N3" s="1"/>
      <c r="O3" s="1"/>
      <c r="P3" s="1"/>
      <c r="Q3" s="1"/>
      <c r="R3" s="1"/>
      <c r="S3" s="1"/>
      <c r="T3" s="26"/>
    </row>
    <row r="4" spans="2:20" ht="12.75"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6"/>
    </row>
    <row r="5" spans="2:20" ht="12.75">
      <c r="B5" s="25"/>
      <c r="C5" s="35" t="s">
        <v>0</v>
      </c>
      <c r="D5" s="36"/>
      <c r="E5" s="36"/>
      <c r="F5" s="1"/>
      <c r="G5" s="2" t="s">
        <v>1</v>
      </c>
      <c r="H5" s="3" t="s">
        <v>6</v>
      </c>
      <c r="I5" s="8" t="s">
        <v>7</v>
      </c>
      <c r="J5" s="1"/>
      <c r="K5" s="2" t="s">
        <v>1</v>
      </c>
      <c r="L5" s="3" t="s">
        <v>5</v>
      </c>
      <c r="M5" s="8" t="s">
        <v>8</v>
      </c>
      <c r="N5" s="1"/>
      <c r="O5" s="4" t="s">
        <v>2</v>
      </c>
      <c r="P5" s="5"/>
      <c r="Q5" s="1"/>
      <c r="R5" s="9" t="s">
        <v>9</v>
      </c>
      <c r="S5" s="5"/>
      <c r="T5" s="26"/>
    </row>
    <row r="6" spans="2:20" ht="12.75">
      <c r="B6" s="25"/>
      <c r="C6" s="36"/>
      <c r="D6" s="36" t="s">
        <v>3</v>
      </c>
      <c r="E6" s="36" t="s">
        <v>4</v>
      </c>
      <c r="F6" s="1"/>
      <c r="G6" s="6"/>
      <c r="H6" s="6" t="s">
        <v>4</v>
      </c>
      <c r="I6" s="6" t="s">
        <v>4</v>
      </c>
      <c r="J6" s="1"/>
      <c r="K6" s="6"/>
      <c r="L6" s="6" t="s">
        <v>4</v>
      </c>
      <c r="M6" s="10" t="s">
        <v>4</v>
      </c>
      <c r="N6" s="1"/>
      <c r="O6" s="7"/>
      <c r="P6" s="5" t="s">
        <v>4</v>
      </c>
      <c r="Q6" s="1"/>
      <c r="R6" s="5"/>
      <c r="S6" s="5" t="s">
        <v>4</v>
      </c>
      <c r="T6" s="26"/>
    </row>
    <row r="7" spans="2:20" s="11" customFormat="1" ht="15">
      <c r="B7" s="27"/>
      <c r="C7" s="12">
        <v>0</v>
      </c>
      <c r="D7" s="37"/>
      <c r="E7" s="38">
        <v>0.5</v>
      </c>
      <c r="F7" s="13"/>
      <c r="G7" s="14">
        <v>2000</v>
      </c>
      <c r="H7" s="14">
        <v>1</v>
      </c>
      <c r="I7" s="14">
        <v>1</v>
      </c>
      <c r="J7" s="13"/>
      <c r="K7" s="14">
        <v>1000</v>
      </c>
      <c r="L7" s="14">
        <v>1</v>
      </c>
      <c r="M7" s="14">
        <v>1</v>
      </c>
      <c r="N7" s="13"/>
      <c r="O7" s="15">
        <v>0</v>
      </c>
      <c r="P7" s="16">
        <v>10</v>
      </c>
      <c r="Q7" s="13"/>
      <c r="R7" s="17">
        <v>0</v>
      </c>
      <c r="S7" s="17">
        <v>2</v>
      </c>
      <c r="T7" s="28"/>
    </row>
    <row r="8" spans="2:20" s="11" customFormat="1" ht="15">
      <c r="B8" s="27"/>
      <c r="C8" s="12">
        <v>15</v>
      </c>
      <c r="D8" s="39"/>
      <c r="E8" s="38">
        <v>1</v>
      </c>
      <c r="F8" s="13"/>
      <c r="G8" s="14">
        <v>3149</v>
      </c>
      <c r="H8" s="14">
        <v>1</v>
      </c>
      <c r="I8" s="14">
        <v>1</v>
      </c>
      <c r="J8" s="13"/>
      <c r="K8" s="14">
        <v>2799</v>
      </c>
      <c r="L8" s="14">
        <v>1</v>
      </c>
      <c r="M8" s="14">
        <v>1</v>
      </c>
      <c r="N8" s="13"/>
      <c r="O8" s="15">
        <v>1.1574074074074073E-05</v>
      </c>
      <c r="P8" s="16">
        <v>10</v>
      </c>
      <c r="Q8" s="13"/>
      <c r="R8" s="17">
        <v>1.9</v>
      </c>
      <c r="S8" s="17">
        <v>2</v>
      </c>
      <c r="T8" s="28"/>
    </row>
    <row r="9" spans="2:20" s="11" customFormat="1" ht="15">
      <c r="B9" s="27"/>
      <c r="C9" s="40">
        <v>20</v>
      </c>
      <c r="D9" s="38">
        <v>0</v>
      </c>
      <c r="E9" s="38">
        <v>1.5</v>
      </c>
      <c r="F9" s="13"/>
      <c r="G9" s="14">
        <v>3150</v>
      </c>
      <c r="H9" s="14">
        <v>1</v>
      </c>
      <c r="I9" s="18">
        <v>1.5</v>
      </c>
      <c r="J9" s="13"/>
      <c r="K9" s="14">
        <v>2800</v>
      </c>
      <c r="L9" s="14">
        <v>1.5</v>
      </c>
      <c r="M9" s="18">
        <v>1.5</v>
      </c>
      <c r="N9" s="13"/>
      <c r="O9" s="15">
        <v>1.273148148148148E-05</v>
      </c>
      <c r="P9" s="16">
        <v>9</v>
      </c>
      <c r="Q9" s="13"/>
      <c r="R9" s="17">
        <v>2</v>
      </c>
      <c r="S9" s="17">
        <v>1.5</v>
      </c>
      <c r="T9" s="28"/>
    </row>
    <row r="10" spans="2:20" s="11" customFormat="1" ht="15">
      <c r="B10" s="27"/>
      <c r="C10" s="40">
        <v>20</v>
      </c>
      <c r="D10" s="41">
        <v>75</v>
      </c>
      <c r="E10" s="38">
        <v>1.5</v>
      </c>
      <c r="F10" s="13"/>
      <c r="G10" s="14">
        <v>3399</v>
      </c>
      <c r="H10" s="14">
        <v>1</v>
      </c>
      <c r="I10" s="18">
        <v>1.5</v>
      </c>
      <c r="J10" s="13"/>
      <c r="K10" s="19">
        <v>2999</v>
      </c>
      <c r="L10" s="14">
        <v>1.5</v>
      </c>
      <c r="M10" s="18">
        <v>1.5</v>
      </c>
      <c r="N10" s="13"/>
      <c r="O10" s="15">
        <v>2.3148148148148147E-05</v>
      </c>
      <c r="P10" s="16">
        <v>9</v>
      </c>
      <c r="Q10" s="13"/>
      <c r="R10" s="17">
        <v>4.9</v>
      </c>
      <c r="S10" s="17">
        <v>1.5</v>
      </c>
      <c r="T10" s="28"/>
    </row>
    <row r="11" spans="2:20" s="11" customFormat="1" ht="15">
      <c r="B11" s="27"/>
      <c r="C11" s="40">
        <v>20</v>
      </c>
      <c r="D11" s="41">
        <v>76</v>
      </c>
      <c r="E11" s="38">
        <v>2</v>
      </c>
      <c r="F11" s="13"/>
      <c r="G11" s="14">
        <v>3400</v>
      </c>
      <c r="H11" s="18">
        <v>1.5</v>
      </c>
      <c r="I11" s="14">
        <v>2</v>
      </c>
      <c r="J11" s="13"/>
      <c r="K11" s="14">
        <v>3000</v>
      </c>
      <c r="L11" s="14">
        <v>1.5</v>
      </c>
      <c r="M11" s="14">
        <v>2</v>
      </c>
      <c r="N11" s="13"/>
      <c r="O11" s="15">
        <v>2.4305555555555558E-05</v>
      </c>
      <c r="P11" s="16">
        <v>8</v>
      </c>
      <c r="Q11" s="13"/>
      <c r="R11" s="17">
        <v>5</v>
      </c>
      <c r="S11" s="17">
        <v>1</v>
      </c>
      <c r="T11" s="28"/>
    </row>
    <row r="12" spans="2:20" s="11" customFormat="1" ht="15">
      <c r="B12" s="27"/>
      <c r="C12" s="40">
        <v>20</v>
      </c>
      <c r="D12" s="41">
        <v>80</v>
      </c>
      <c r="E12" s="38">
        <v>2</v>
      </c>
      <c r="F12" s="13"/>
      <c r="G12" s="19">
        <v>3599</v>
      </c>
      <c r="H12" s="18">
        <v>1.5</v>
      </c>
      <c r="I12" s="14">
        <v>2</v>
      </c>
      <c r="J12" s="13"/>
      <c r="K12" s="14">
        <v>3049</v>
      </c>
      <c r="L12" s="14">
        <v>1.5</v>
      </c>
      <c r="M12" s="14">
        <v>2</v>
      </c>
      <c r="N12" s="13"/>
      <c r="O12" s="15">
        <v>3.47222222222222E-05</v>
      </c>
      <c r="P12" s="16">
        <v>8</v>
      </c>
      <c r="Q12" s="13"/>
      <c r="R12" s="17">
        <v>8.9</v>
      </c>
      <c r="S12" s="17">
        <v>1</v>
      </c>
      <c r="T12" s="28"/>
    </row>
    <row r="13" spans="2:20" s="11" customFormat="1" ht="15">
      <c r="B13" s="27"/>
      <c r="C13" s="40">
        <v>20</v>
      </c>
      <c r="D13" s="41">
        <v>81</v>
      </c>
      <c r="E13" s="38">
        <v>2.5</v>
      </c>
      <c r="F13" s="13"/>
      <c r="G13" s="14">
        <v>3600</v>
      </c>
      <c r="H13" s="14">
        <v>2</v>
      </c>
      <c r="I13" s="14">
        <v>2.5</v>
      </c>
      <c r="J13" s="13"/>
      <c r="K13" s="14">
        <v>3050</v>
      </c>
      <c r="L13" s="18">
        <v>2</v>
      </c>
      <c r="M13" s="14">
        <v>2</v>
      </c>
      <c r="N13" s="13"/>
      <c r="O13" s="15">
        <v>3.587962962962963E-05</v>
      </c>
      <c r="P13" s="16">
        <v>7</v>
      </c>
      <c r="Q13" s="13"/>
      <c r="R13" s="17">
        <v>9</v>
      </c>
      <c r="S13" s="17">
        <v>0.5</v>
      </c>
      <c r="T13" s="28"/>
    </row>
    <row r="14" spans="2:20" s="11" customFormat="1" ht="15">
      <c r="B14" s="27"/>
      <c r="C14" s="40">
        <v>20</v>
      </c>
      <c r="D14" s="41">
        <v>83</v>
      </c>
      <c r="E14" s="38">
        <v>2.5</v>
      </c>
      <c r="F14" s="13"/>
      <c r="G14" s="19">
        <v>3749</v>
      </c>
      <c r="H14" s="14">
        <v>2</v>
      </c>
      <c r="I14" s="14">
        <v>2.5</v>
      </c>
      <c r="J14" s="13"/>
      <c r="K14" s="19">
        <v>3199</v>
      </c>
      <c r="L14" s="18">
        <v>2</v>
      </c>
      <c r="M14" s="14">
        <v>2</v>
      </c>
      <c r="N14" s="13"/>
      <c r="O14" s="15">
        <v>4.62962962962963E-05</v>
      </c>
      <c r="P14" s="16">
        <v>7</v>
      </c>
      <c r="Q14" s="13"/>
      <c r="R14" s="17">
        <v>20</v>
      </c>
      <c r="S14" s="17">
        <v>0.5</v>
      </c>
      <c r="T14" s="28"/>
    </row>
    <row r="15" spans="2:20" s="11" customFormat="1" ht="15">
      <c r="B15" s="27"/>
      <c r="C15" s="40">
        <v>20</v>
      </c>
      <c r="D15" s="41">
        <v>84</v>
      </c>
      <c r="E15" s="38">
        <v>3</v>
      </c>
      <c r="F15" s="13"/>
      <c r="G15" s="14">
        <v>3750</v>
      </c>
      <c r="H15" s="14">
        <v>2.5</v>
      </c>
      <c r="I15" s="14">
        <v>2.5</v>
      </c>
      <c r="J15" s="13"/>
      <c r="K15" s="14">
        <v>3200</v>
      </c>
      <c r="L15" s="18">
        <v>2</v>
      </c>
      <c r="M15" s="14">
        <v>2.5</v>
      </c>
      <c r="N15" s="13"/>
      <c r="O15" s="15">
        <v>4.7453703703703694E-05</v>
      </c>
      <c r="P15" s="16">
        <v>6</v>
      </c>
      <c r="Q15" s="13"/>
      <c r="T15" s="28"/>
    </row>
    <row r="16" spans="2:20" s="11" customFormat="1" ht="15">
      <c r="B16" s="27"/>
      <c r="C16" s="40">
        <v>20</v>
      </c>
      <c r="D16" s="41">
        <v>86</v>
      </c>
      <c r="E16" s="38">
        <v>3</v>
      </c>
      <c r="F16" s="13"/>
      <c r="G16" s="19">
        <v>3799</v>
      </c>
      <c r="H16" s="14">
        <v>2.5</v>
      </c>
      <c r="I16" s="14">
        <v>2.5</v>
      </c>
      <c r="J16" s="13"/>
      <c r="K16" s="19">
        <v>3249</v>
      </c>
      <c r="L16" s="18">
        <v>2</v>
      </c>
      <c r="M16" s="14">
        <v>2.5</v>
      </c>
      <c r="N16" s="13"/>
      <c r="O16" s="20">
        <v>6.36574074074074E-05</v>
      </c>
      <c r="P16" s="16">
        <v>6</v>
      </c>
      <c r="Q16" s="13"/>
      <c r="R16" s="17" t="s">
        <v>10</v>
      </c>
      <c r="S16" s="17">
        <v>0</v>
      </c>
      <c r="T16" s="28"/>
    </row>
    <row r="17" spans="2:20" s="11" customFormat="1" ht="15">
      <c r="B17" s="27"/>
      <c r="C17" s="40">
        <v>20</v>
      </c>
      <c r="D17" s="41">
        <v>87</v>
      </c>
      <c r="E17" s="38">
        <v>3.5</v>
      </c>
      <c r="F17" s="13"/>
      <c r="G17" s="14">
        <v>3800</v>
      </c>
      <c r="H17" s="14">
        <v>2.5</v>
      </c>
      <c r="I17" s="14">
        <v>3</v>
      </c>
      <c r="J17" s="13"/>
      <c r="K17" s="14">
        <v>3250</v>
      </c>
      <c r="L17" s="14">
        <v>2.5</v>
      </c>
      <c r="M17" s="14">
        <v>2.5</v>
      </c>
      <c r="N17" s="13"/>
      <c r="O17" s="20">
        <v>6.481481481481482E-05</v>
      </c>
      <c r="P17" s="16">
        <v>5</v>
      </c>
      <c r="Q17" s="13"/>
      <c r="R17" s="13"/>
      <c r="S17" s="13"/>
      <c r="T17" s="28"/>
    </row>
    <row r="18" spans="2:20" s="11" customFormat="1" ht="15">
      <c r="B18" s="27"/>
      <c r="C18" s="40">
        <v>20</v>
      </c>
      <c r="D18" s="41">
        <v>89</v>
      </c>
      <c r="E18" s="38">
        <v>3.5</v>
      </c>
      <c r="F18" s="13"/>
      <c r="G18" s="19">
        <v>3899</v>
      </c>
      <c r="H18" s="14">
        <v>2.5</v>
      </c>
      <c r="I18" s="14">
        <v>3</v>
      </c>
      <c r="J18" s="13"/>
      <c r="K18" s="19">
        <v>3399</v>
      </c>
      <c r="L18" s="14">
        <v>2.5</v>
      </c>
      <c r="M18" s="14">
        <v>2.5</v>
      </c>
      <c r="N18" s="13"/>
      <c r="O18" s="15">
        <v>8.10185185185185E-05</v>
      </c>
      <c r="P18" s="16">
        <v>5</v>
      </c>
      <c r="Q18" s="13"/>
      <c r="R18" s="13"/>
      <c r="S18" s="13"/>
      <c r="T18" s="28"/>
    </row>
    <row r="19" spans="2:20" s="11" customFormat="1" ht="15">
      <c r="B19" s="27"/>
      <c r="C19" s="40">
        <v>20</v>
      </c>
      <c r="D19" s="41">
        <v>90</v>
      </c>
      <c r="E19" s="38">
        <v>4</v>
      </c>
      <c r="F19" s="13"/>
      <c r="G19" s="14">
        <v>3900</v>
      </c>
      <c r="H19" s="14">
        <v>3</v>
      </c>
      <c r="I19" s="14">
        <v>3</v>
      </c>
      <c r="J19" s="13"/>
      <c r="K19" s="14">
        <v>3400</v>
      </c>
      <c r="L19" s="14">
        <v>3</v>
      </c>
      <c r="M19" s="14">
        <v>2.5</v>
      </c>
      <c r="N19" s="13"/>
      <c r="O19" s="15">
        <v>8.217592592592592E-05</v>
      </c>
      <c r="P19" s="16">
        <v>4</v>
      </c>
      <c r="Q19" s="13"/>
      <c r="R19" s="13"/>
      <c r="S19" s="13"/>
      <c r="T19" s="28"/>
    </row>
    <row r="20" spans="2:20" s="11" customFormat="1" ht="15">
      <c r="B20" s="27"/>
      <c r="C20" s="40">
        <v>20</v>
      </c>
      <c r="D20" s="41">
        <v>99</v>
      </c>
      <c r="E20" s="38">
        <v>4</v>
      </c>
      <c r="F20" s="13"/>
      <c r="G20" s="14">
        <v>4049</v>
      </c>
      <c r="H20" s="14">
        <v>3</v>
      </c>
      <c r="I20" s="14">
        <v>3</v>
      </c>
      <c r="J20" s="13"/>
      <c r="K20" s="19">
        <v>3449</v>
      </c>
      <c r="L20" s="14">
        <v>3</v>
      </c>
      <c r="M20" s="14">
        <v>2.5</v>
      </c>
      <c r="N20" s="13"/>
      <c r="O20" s="15">
        <v>9.837962962962963E-05</v>
      </c>
      <c r="P20" s="16">
        <v>4</v>
      </c>
      <c r="Q20" s="13"/>
      <c r="R20" s="13"/>
      <c r="S20" s="13"/>
      <c r="T20" s="28"/>
    </row>
    <row r="21" spans="2:20" s="11" customFormat="1" ht="15">
      <c r="B21" s="27"/>
      <c r="C21" s="12"/>
      <c r="D21" s="12"/>
      <c r="E21" s="12"/>
      <c r="F21" s="13"/>
      <c r="G21" s="14">
        <v>4050</v>
      </c>
      <c r="H21" s="14">
        <v>3.5</v>
      </c>
      <c r="I21" s="14">
        <v>3</v>
      </c>
      <c r="J21" s="13"/>
      <c r="K21" s="14">
        <v>3450</v>
      </c>
      <c r="L21" s="14">
        <v>3</v>
      </c>
      <c r="M21" s="14">
        <v>3</v>
      </c>
      <c r="N21" s="13"/>
      <c r="O21" s="15">
        <v>9.953703703703704E-05</v>
      </c>
      <c r="P21" s="16">
        <v>3</v>
      </c>
      <c r="Q21" s="13"/>
      <c r="R21" s="13"/>
      <c r="S21" s="13"/>
      <c r="T21" s="28"/>
    </row>
    <row r="22" spans="2:20" s="11" customFormat="1" ht="15">
      <c r="B22" s="27"/>
      <c r="C22" s="12"/>
      <c r="D22" s="12"/>
      <c r="E22" s="12"/>
      <c r="F22" s="13"/>
      <c r="G22" s="14">
        <v>4200</v>
      </c>
      <c r="H22" s="14">
        <v>3.5</v>
      </c>
      <c r="I22" s="14">
        <v>3</v>
      </c>
      <c r="J22" s="13"/>
      <c r="K22" s="19">
        <v>3549</v>
      </c>
      <c r="L22" s="14">
        <v>3</v>
      </c>
      <c r="M22" s="14">
        <v>3</v>
      </c>
      <c r="N22" s="13"/>
      <c r="O22" s="15">
        <v>0.000115740740740741</v>
      </c>
      <c r="P22" s="16">
        <v>3</v>
      </c>
      <c r="Q22" s="13"/>
      <c r="R22" s="13"/>
      <c r="S22" s="13"/>
      <c r="T22" s="28"/>
    </row>
    <row r="23" spans="2:20" s="11" customFormat="1" ht="15">
      <c r="B23" s="27"/>
      <c r="C23" s="12"/>
      <c r="D23" s="21"/>
      <c r="E23" s="12"/>
      <c r="F23" s="13"/>
      <c r="G23" s="14">
        <v>4201</v>
      </c>
      <c r="H23" s="14">
        <v>4</v>
      </c>
      <c r="I23" s="14">
        <v>4</v>
      </c>
      <c r="J23" s="13"/>
      <c r="K23" s="14">
        <v>3550</v>
      </c>
      <c r="L23" s="14">
        <v>3.5</v>
      </c>
      <c r="M23" s="14">
        <v>3</v>
      </c>
      <c r="N23" s="13"/>
      <c r="O23" s="15">
        <v>0.00011689814814814815</v>
      </c>
      <c r="P23" s="16">
        <v>2</v>
      </c>
      <c r="Q23" s="13"/>
      <c r="R23" s="13"/>
      <c r="S23" s="13"/>
      <c r="T23" s="28"/>
    </row>
    <row r="24" spans="2:20" s="11" customFormat="1" ht="15">
      <c r="B24" s="27"/>
      <c r="C24" s="12"/>
      <c r="D24" s="12"/>
      <c r="E24" s="12"/>
      <c r="F24" s="13"/>
      <c r="G24" s="14">
        <v>6000</v>
      </c>
      <c r="H24" s="14">
        <v>4</v>
      </c>
      <c r="I24" s="14">
        <v>4</v>
      </c>
      <c r="J24" s="13"/>
      <c r="K24" s="14">
        <v>3700</v>
      </c>
      <c r="L24" s="14">
        <v>3.5</v>
      </c>
      <c r="M24" s="14">
        <v>3</v>
      </c>
      <c r="N24" s="13"/>
      <c r="O24" s="15">
        <v>0.000138888888888889</v>
      </c>
      <c r="P24" s="16">
        <v>2</v>
      </c>
      <c r="Q24" s="13"/>
      <c r="R24" s="13"/>
      <c r="S24" s="13"/>
      <c r="T24" s="28"/>
    </row>
    <row r="25" spans="2:20" s="11" customFormat="1" ht="15">
      <c r="B25" s="27"/>
      <c r="C25" s="13"/>
      <c r="D25" s="13"/>
      <c r="E25" s="13"/>
      <c r="F25" s="13"/>
      <c r="G25" s="13"/>
      <c r="H25" s="13"/>
      <c r="I25" s="13"/>
      <c r="J25" s="13"/>
      <c r="K25" s="14">
        <v>3701</v>
      </c>
      <c r="L25" s="14">
        <v>4</v>
      </c>
      <c r="M25" s="14">
        <v>4</v>
      </c>
      <c r="N25" s="13"/>
      <c r="O25" s="15">
        <v>0.0001400462962962963</v>
      </c>
      <c r="P25" s="16">
        <v>1</v>
      </c>
      <c r="Q25" s="13"/>
      <c r="R25" s="13"/>
      <c r="S25" s="13"/>
      <c r="T25" s="28"/>
    </row>
    <row r="26" spans="2:20" s="11" customFormat="1" ht="15">
      <c r="B26" s="27"/>
      <c r="C26" s="13"/>
      <c r="D26" s="13"/>
      <c r="E26" s="13"/>
      <c r="F26" s="13"/>
      <c r="G26" s="13"/>
      <c r="H26" s="13"/>
      <c r="I26" s="13"/>
      <c r="J26" s="13"/>
      <c r="K26" s="14">
        <v>5000</v>
      </c>
      <c r="L26" s="14">
        <v>4</v>
      </c>
      <c r="M26" s="14">
        <v>4</v>
      </c>
      <c r="N26" s="13"/>
      <c r="O26" s="15">
        <v>0.000231481481481481</v>
      </c>
      <c r="P26" s="16">
        <v>1</v>
      </c>
      <c r="Q26" s="13"/>
      <c r="R26" s="13"/>
      <c r="S26" s="13"/>
      <c r="T26" s="28"/>
    </row>
    <row r="27" spans="2:20" s="11" customFormat="1" ht="15.75" thickBo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</row>
    <row r="28" s="11" customFormat="1" ht="15.75" thickTop="1"/>
  </sheetData>
  <sheetProtection password="DD97" sheet="1" objects="1" scenarios="1"/>
  <mergeCells count="1">
    <mergeCell ref="C3:I3"/>
  </mergeCells>
  <printOptions/>
  <pageMargins left="0.07874015748031496" right="0.07874015748031496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SARCIAT</dc:creator>
  <cp:keywords/>
  <dc:description/>
  <cp:lastModifiedBy>SARCIAT</cp:lastModifiedBy>
  <cp:lastPrinted>2002-11-24T15:03:17Z</cp:lastPrinted>
  <dcterms:created xsi:type="dcterms:W3CDTF">2002-11-24T08:47:21Z</dcterms:created>
  <dcterms:modified xsi:type="dcterms:W3CDTF">2002-12-04T16:00:15Z</dcterms:modified>
  <cp:category/>
  <cp:version/>
  <cp:contentType/>
  <cp:contentStatus/>
</cp:coreProperties>
</file>